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E:\奖学金\2024秋季奖学金\省政府奖学金\"/>
    </mc:Choice>
  </mc:AlternateContent>
  <xr:revisionPtr revIDLastSave="0" documentId="13_ncr:1_{1DC756EF-6A61-4DE8-9F22-EDA7452DCFE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21级（3名）" sheetId="1" r:id="rId1"/>
    <sheet name="22级（3名）" sheetId="6" r:id="rId2"/>
    <sheet name="23级普本（3名）" sheetId="7" r:id="rId3"/>
    <sheet name="23级专升本（7名）" sheetId="8" r:id="rId4"/>
  </sheets>
  <calcPr calcId="191029"/>
</workbook>
</file>

<file path=xl/calcChain.xml><?xml version="1.0" encoding="utf-8"?>
<calcChain xmlns="http://schemas.openxmlformats.org/spreadsheetml/2006/main">
  <c r="L3" i="8" l="1"/>
  <c r="L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2" i="8"/>
  <c r="K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2" i="8"/>
  <c r="F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2" i="8"/>
  <c r="L3" i="7"/>
  <c r="L4" i="7"/>
  <c r="L5" i="7"/>
  <c r="L6" i="7"/>
  <c r="L7" i="7"/>
  <c r="L8" i="7"/>
  <c r="L9" i="7"/>
  <c r="L2" i="7"/>
  <c r="J3" i="7"/>
  <c r="J4" i="7"/>
  <c r="J5" i="7"/>
  <c r="J6" i="7"/>
  <c r="J7" i="7"/>
  <c r="J8" i="7"/>
  <c r="J9" i="7"/>
  <c r="K2" i="7"/>
  <c r="J2" i="7"/>
  <c r="F3" i="7"/>
  <c r="F4" i="7"/>
  <c r="F5" i="7"/>
  <c r="F6" i="7"/>
  <c r="F7" i="7"/>
  <c r="F8" i="7"/>
  <c r="F9" i="7"/>
  <c r="F2" i="7"/>
  <c r="J3" i="6"/>
  <c r="J4" i="6"/>
  <c r="J5" i="6"/>
  <c r="J6" i="6"/>
  <c r="J7" i="6"/>
  <c r="J8" i="6"/>
  <c r="J9" i="6"/>
  <c r="J10" i="6"/>
  <c r="J11" i="6"/>
  <c r="J12" i="6"/>
  <c r="J13" i="6"/>
  <c r="J2" i="6"/>
  <c r="F3" i="6"/>
  <c r="F4" i="6"/>
  <c r="F5" i="6"/>
  <c r="F6" i="6"/>
  <c r="F7" i="6"/>
  <c r="F8" i="6"/>
  <c r="F9" i="6"/>
  <c r="F10" i="6"/>
  <c r="F11" i="6"/>
  <c r="F12" i="6"/>
  <c r="F13" i="6"/>
  <c r="F2" i="6"/>
  <c r="K2" i="6" s="1"/>
  <c r="K2" i="1"/>
  <c r="J3" i="1"/>
  <c r="K3" i="1" s="1"/>
  <c r="J4" i="1"/>
  <c r="K4" i="1" s="1"/>
  <c r="J5" i="1"/>
  <c r="K5" i="1" s="1"/>
  <c r="J6" i="1"/>
  <c r="K6" i="1" s="1"/>
  <c r="J2" i="1"/>
  <c r="F3" i="1"/>
  <c r="F4" i="1"/>
  <c r="F5" i="1"/>
  <c r="F6" i="1"/>
  <c r="F2" i="1"/>
  <c r="K17" i="8" l="1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9" i="7"/>
  <c r="K8" i="7"/>
  <c r="K7" i="7"/>
  <c r="K6" i="7"/>
  <c r="K5" i="7"/>
  <c r="K4" i="7"/>
  <c r="K3" i="7"/>
  <c r="K4" i="6"/>
  <c r="K3" i="6"/>
  <c r="K13" i="6"/>
  <c r="K12" i="6"/>
  <c r="K11" i="6"/>
  <c r="K10" i="6"/>
  <c r="K9" i="6"/>
  <c r="K8" i="6"/>
  <c r="K7" i="6"/>
  <c r="L7" i="6" s="1"/>
  <c r="K6" i="6"/>
  <c r="K5" i="6"/>
  <c r="L5" i="6" s="1"/>
  <c r="L10" i="6" l="1"/>
  <c r="L11" i="6"/>
  <c r="L3" i="6"/>
  <c r="L6" i="6"/>
  <c r="L4" i="6"/>
  <c r="L8" i="6"/>
  <c r="L9" i="6"/>
  <c r="L12" i="6"/>
  <c r="L13" i="6"/>
  <c r="L2" i="6"/>
</calcChain>
</file>

<file path=xl/sharedStrings.xml><?xml version="1.0" encoding="utf-8"?>
<sst xmlns="http://schemas.openxmlformats.org/spreadsheetml/2006/main" count="158" uniqueCount="85">
  <si>
    <t>序号</t>
  </si>
  <si>
    <t>班级</t>
  </si>
  <si>
    <t>学号</t>
  </si>
  <si>
    <t>姓名</t>
  </si>
  <si>
    <t>平均学分绩点</t>
  </si>
  <si>
    <t>德育</t>
  </si>
  <si>
    <t>能力</t>
  </si>
  <si>
    <t>体育</t>
  </si>
  <si>
    <t>综合成绩</t>
  </si>
  <si>
    <t>总分（智育成绩60%+综合成绩40%）</t>
  </si>
  <si>
    <t>备注</t>
  </si>
  <si>
    <t>21英语一班</t>
    <phoneticPr fontId="2" type="noConversion"/>
  </si>
  <si>
    <t>吕晓婷</t>
    <phoneticPr fontId="2" type="noConversion"/>
  </si>
  <si>
    <t>黄晓飞</t>
    <phoneticPr fontId="2" type="noConversion"/>
  </si>
  <si>
    <t>年段最高平均学分绩点为 4.49</t>
    <phoneticPr fontId="2" type="noConversion"/>
  </si>
  <si>
    <t>年段最高平均学分绩点为 4.12</t>
    <phoneticPr fontId="2" type="noConversion"/>
  </si>
  <si>
    <t>智育（平均学分绩点/4.12*100）</t>
    <phoneticPr fontId="2" type="noConversion"/>
  </si>
  <si>
    <t>智育（平均学分绩点/4.49*100）</t>
    <phoneticPr fontId="2" type="noConversion"/>
  </si>
  <si>
    <t>年段最高平均学分绩点为 4.10</t>
    <phoneticPr fontId="2" type="noConversion"/>
  </si>
  <si>
    <t>智育（平均学分绩点/4.10*100）</t>
    <phoneticPr fontId="3" type="noConversion"/>
  </si>
  <si>
    <t>年段最高平均学分绩点为 4.31</t>
    <phoneticPr fontId="2" type="noConversion"/>
  </si>
  <si>
    <t>智育（平均学分绩点/4.31*100）</t>
    <phoneticPr fontId="3" type="noConversion"/>
  </si>
  <si>
    <t>候选排名</t>
    <phoneticPr fontId="3" type="noConversion"/>
  </si>
  <si>
    <t>候选排名</t>
    <phoneticPr fontId="2" type="noConversion"/>
  </si>
  <si>
    <t>候选排名</t>
    <phoneticPr fontId="2" type="noConversion"/>
  </si>
  <si>
    <t>21英语二班</t>
    <phoneticPr fontId="2" type="noConversion"/>
  </si>
  <si>
    <t>林依纯</t>
    <phoneticPr fontId="2" type="noConversion"/>
  </si>
  <si>
    <t>翁佳樱</t>
    <phoneticPr fontId="2" type="noConversion"/>
  </si>
  <si>
    <t>21英语三班</t>
    <phoneticPr fontId="2" type="noConversion"/>
  </si>
  <si>
    <t>刘俊杰</t>
    <phoneticPr fontId="2" type="noConversion"/>
  </si>
  <si>
    <t>22英语一班</t>
    <phoneticPr fontId="2" type="noConversion"/>
  </si>
  <si>
    <t>冯茄艺</t>
    <phoneticPr fontId="2" type="noConversion"/>
  </si>
  <si>
    <t>周柳彤</t>
    <phoneticPr fontId="2" type="noConversion"/>
  </si>
  <si>
    <t>戴凤仪</t>
    <phoneticPr fontId="2" type="noConversion"/>
  </si>
  <si>
    <t>杭子怡</t>
    <phoneticPr fontId="2" type="noConversion"/>
  </si>
  <si>
    <t>毛郑敏</t>
    <phoneticPr fontId="2" type="noConversion"/>
  </si>
  <si>
    <t>沈佩丹</t>
    <phoneticPr fontId="2" type="noConversion"/>
  </si>
  <si>
    <t>郑佳怡</t>
    <phoneticPr fontId="2" type="noConversion"/>
  </si>
  <si>
    <t>李可欣</t>
    <phoneticPr fontId="2" type="noConversion"/>
  </si>
  <si>
    <t>李可怡</t>
    <phoneticPr fontId="2" type="noConversion"/>
  </si>
  <si>
    <t>石颖</t>
    <phoneticPr fontId="2" type="noConversion"/>
  </si>
  <si>
    <t>吴莹</t>
    <phoneticPr fontId="2" type="noConversion"/>
  </si>
  <si>
    <t>戚安祺</t>
    <phoneticPr fontId="2" type="noConversion"/>
  </si>
  <si>
    <t>22英语二班</t>
    <phoneticPr fontId="2" type="noConversion"/>
  </si>
  <si>
    <t>22英语三班</t>
    <phoneticPr fontId="2" type="noConversion"/>
  </si>
  <si>
    <t>22英语四班</t>
    <phoneticPr fontId="2" type="noConversion"/>
  </si>
  <si>
    <t>23英语一班</t>
    <phoneticPr fontId="3" type="noConversion"/>
  </si>
  <si>
    <t>蔡钰炫</t>
    <phoneticPr fontId="3" type="noConversion"/>
  </si>
  <si>
    <t>施君颐</t>
    <phoneticPr fontId="3" type="noConversion"/>
  </si>
  <si>
    <t>23英语二班</t>
    <phoneticPr fontId="3" type="noConversion"/>
  </si>
  <si>
    <t>刘会会</t>
    <phoneticPr fontId="3" type="noConversion"/>
  </si>
  <si>
    <t>戴辰伊</t>
    <phoneticPr fontId="3" type="noConversion"/>
  </si>
  <si>
    <t>23英语三班</t>
    <phoneticPr fontId="3" type="noConversion"/>
  </si>
  <si>
    <t>徐昕毅</t>
    <phoneticPr fontId="3" type="noConversion"/>
  </si>
  <si>
    <t>严逸诺</t>
    <phoneticPr fontId="3" type="noConversion"/>
  </si>
  <si>
    <t>23英语四班</t>
    <phoneticPr fontId="3" type="noConversion"/>
  </si>
  <si>
    <t>蔡文璟</t>
    <phoneticPr fontId="3" type="noConversion"/>
  </si>
  <si>
    <t>陈佳颖</t>
    <phoneticPr fontId="3" type="noConversion"/>
  </si>
  <si>
    <t>23英语专升本一班</t>
    <phoneticPr fontId="3" type="noConversion"/>
  </si>
  <si>
    <t>鲍嘉怡</t>
    <phoneticPr fontId="3" type="noConversion"/>
  </si>
  <si>
    <t>徐松莉</t>
    <phoneticPr fontId="3" type="noConversion"/>
  </si>
  <si>
    <t>徐欣妤</t>
    <phoneticPr fontId="3" type="noConversion"/>
  </si>
  <si>
    <t>23英语专升本二班</t>
    <phoneticPr fontId="3" type="noConversion"/>
  </si>
  <si>
    <t>黄美婷</t>
    <phoneticPr fontId="3" type="noConversion"/>
  </si>
  <si>
    <t>孔忆楠</t>
    <phoneticPr fontId="3" type="noConversion"/>
  </si>
  <si>
    <t>23英语专升本三班</t>
    <phoneticPr fontId="3" type="noConversion"/>
  </si>
  <si>
    <t>陈莎娜</t>
    <phoneticPr fontId="3" type="noConversion"/>
  </si>
  <si>
    <t>胡姝佳</t>
    <phoneticPr fontId="3" type="noConversion"/>
  </si>
  <si>
    <t>苏灿</t>
    <phoneticPr fontId="3" type="noConversion"/>
  </si>
  <si>
    <t>俞佳淇</t>
    <phoneticPr fontId="3" type="noConversion"/>
  </si>
  <si>
    <t>23英语专升本四班</t>
    <phoneticPr fontId="3" type="noConversion"/>
  </si>
  <si>
    <t>郦依婷</t>
    <phoneticPr fontId="3" type="noConversion"/>
  </si>
  <si>
    <t>林芳鸽</t>
    <phoneticPr fontId="3" type="noConversion"/>
  </si>
  <si>
    <t>罗梦婷</t>
    <phoneticPr fontId="3" type="noConversion"/>
  </si>
  <si>
    <t>缪欣怡</t>
    <phoneticPr fontId="3" type="noConversion"/>
  </si>
  <si>
    <t>汤津</t>
    <phoneticPr fontId="3" type="noConversion"/>
  </si>
  <si>
    <t>易彬彬</t>
    <phoneticPr fontId="3" type="noConversion"/>
  </si>
  <si>
    <t>23英语专升本五班</t>
    <phoneticPr fontId="3" type="noConversion"/>
  </si>
  <si>
    <t>郑亦非</t>
    <phoneticPr fontId="3" type="noConversion"/>
  </si>
  <si>
    <t>拟推荐</t>
    <phoneticPr fontId="2" type="noConversion"/>
  </si>
  <si>
    <t>大三学年德育15%，体育10%，能力15%</t>
    <phoneticPr fontId="2" type="noConversion"/>
  </si>
  <si>
    <t>大二学年德育15%，体育10%，能力10%</t>
    <phoneticPr fontId="2" type="noConversion"/>
  </si>
  <si>
    <t>大一学年德育15%，体育10%，能力10%</t>
    <phoneticPr fontId="3" type="noConversion"/>
  </si>
  <si>
    <t>大三学年德育15%，体育10%，能力15%</t>
    <phoneticPr fontId="3" type="noConversion"/>
  </si>
  <si>
    <t>拟推荐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</si>
</sst>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6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workbookViewId="0">
      <selection activeCell="I15" sqref="I15"/>
    </sheetView>
  </sheetViews>
  <sheetFormatPr defaultColWidth="9" defaultRowHeight="14.25" x14ac:dyDescent="0.2"/>
  <cols>
    <col min="2" max="2" width="14.875" customWidth="1"/>
    <col min="3" max="3" width="12.625"/>
    <col min="6" max="6" width="14" customWidth="1"/>
    <col min="11" max="11" width="12.625" customWidth="1"/>
  </cols>
  <sheetData>
    <row r="1" spans="1:13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17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 t="s">
        <v>24</v>
      </c>
      <c r="M1" s="1" t="s">
        <v>10</v>
      </c>
    </row>
    <row r="2" spans="1:13" s="20" customFormat="1" x14ac:dyDescent="0.2">
      <c r="A2" s="15">
        <v>1</v>
      </c>
      <c r="B2" s="22" t="s">
        <v>11</v>
      </c>
      <c r="C2" s="15">
        <v>21219108103</v>
      </c>
      <c r="D2" s="17" t="s">
        <v>12</v>
      </c>
      <c r="E2" s="15">
        <v>4.49</v>
      </c>
      <c r="F2" s="18">
        <f>E2/4.49*100</f>
        <v>100</v>
      </c>
      <c r="G2" s="18">
        <v>79.5</v>
      </c>
      <c r="H2" s="18">
        <v>100</v>
      </c>
      <c r="I2" s="18">
        <v>77</v>
      </c>
      <c r="J2" s="18">
        <f>+G2*15%+H2*15%+I2*10%</f>
        <v>34.625</v>
      </c>
      <c r="K2" s="18">
        <f>F2*60%+J2*40%</f>
        <v>73.849999999999994</v>
      </c>
      <c r="L2" s="19">
        <v>1</v>
      </c>
      <c r="M2" s="19" t="s">
        <v>79</v>
      </c>
    </row>
    <row r="3" spans="1:13" x14ac:dyDescent="0.2">
      <c r="A3" s="2">
        <v>2</v>
      </c>
      <c r="B3" s="9" t="s">
        <v>11</v>
      </c>
      <c r="C3" s="2">
        <v>21219110211</v>
      </c>
      <c r="D3" s="6" t="s">
        <v>13</v>
      </c>
      <c r="E3" s="6">
        <v>4.13</v>
      </c>
      <c r="F3" s="3">
        <f t="shared" ref="F3:F6" si="0">E3/4.49*100</f>
        <v>91.982182628062361</v>
      </c>
      <c r="G3" s="3">
        <v>78</v>
      </c>
      <c r="H3" s="3">
        <v>100</v>
      </c>
      <c r="I3" s="3">
        <v>81.84</v>
      </c>
      <c r="J3" s="3">
        <f t="shared" ref="J3:J6" si="1">+G3*15%+H3*15%+I3*10%</f>
        <v>34.884</v>
      </c>
      <c r="K3" s="3">
        <f t="shared" ref="K3:K6" si="2">F3*60%+J3*40%</f>
        <v>69.142909576837411</v>
      </c>
      <c r="L3" s="14">
        <v>4</v>
      </c>
      <c r="M3" s="14"/>
    </row>
    <row r="4" spans="1:13" s="20" customFormat="1" x14ac:dyDescent="0.2">
      <c r="A4" s="15">
        <v>3</v>
      </c>
      <c r="B4" s="22" t="s">
        <v>25</v>
      </c>
      <c r="C4" s="15">
        <v>21219108210</v>
      </c>
      <c r="D4" s="17" t="s">
        <v>26</v>
      </c>
      <c r="E4" s="15">
        <v>4.3099999999999996</v>
      </c>
      <c r="F4" s="18">
        <f t="shared" si="0"/>
        <v>95.991091314031166</v>
      </c>
      <c r="G4" s="18">
        <v>78</v>
      </c>
      <c r="H4" s="18">
        <v>100</v>
      </c>
      <c r="I4" s="18">
        <v>80.040000000000006</v>
      </c>
      <c r="J4" s="18">
        <f t="shared" si="1"/>
        <v>34.704000000000001</v>
      </c>
      <c r="K4" s="18">
        <f t="shared" si="2"/>
        <v>71.4762547884187</v>
      </c>
      <c r="L4" s="19">
        <v>2</v>
      </c>
      <c r="M4" s="19" t="s">
        <v>79</v>
      </c>
    </row>
    <row r="5" spans="1:13" s="20" customFormat="1" x14ac:dyDescent="0.2">
      <c r="A5" s="15">
        <v>4</v>
      </c>
      <c r="B5" s="22" t="s">
        <v>25</v>
      </c>
      <c r="C5" s="15">
        <v>21219108222</v>
      </c>
      <c r="D5" s="17" t="s">
        <v>27</v>
      </c>
      <c r="E5" s="15">
        <v>4.25</v>
      </c>
      <c r="F5" s="18">
        <f t="shared" si="0"/>
        <v>94.654788418708236</v>
      </c>
      <c r="G5" s="18">
        <v>80</v>
      </c>
      <c r="H5" s="18">
        <v>94</v>
      </c>
      <c r="I5" s="18">
        <v>80.22</v>
      </c>
      <c r="J5" s="18">
        <f t="shared" si="1"/>
        <v>34.122</v>
      </c>
      <c r="K5" s="18">
        <f t="shared" si="2"/>
        <v>70.441673051224939</v>
      </c>
      <c r="L5" s="19">
        <v>3</v>
      </c>
      <c r="M5" s="19" t="s">
        <v>79</v>
      </c>
    </row>
    <row r="6" spans="1:13" ht="14.25" customHeight="1" x14ac:dyDescent="0.2">
      <c r="A6" s="2">
        <v>5</v>
      </c>
      <c r="B6" s="9" t="s">
        <v>28</v>
      </c>
      <c r="C6" s="2">
        <v>21219108330</v>
      </c>
      <c r="D6" s="6" t="s">
        <v>29</v>
      </c>
      <c r="E6" s="2">
        <v>4.09</v>
      </c>
      <c r="F6" s="3">
        <f t="shared" si="0"/>
        <v>91.091314031180389</v>
      </c>
      <c r="G6" s="3">
        <v>87</v>
      </c>
      <c r="H6" s="3">
        <v>77</v>
      </c>
      <c r="I6" s="3">
        <v>80.16</v>
      </c>
      <c r="J6" s="3">
        <f t="shared" si="1"/>
        <v>32.616</v>
      </c>
      <c r="K6" s="3">
        <f t="shared" si="2"/>
        <v>67.701188418708227</v>
      </c>
      <c r="L6" s="14">
        <v>5</v>
      </c>
      <c r="M6" s="14"/>
    </row>
    <row r="7" spans="1:13" x14ac:dyDescent="0.2">
      <c r="A7" s="10"/>
      <c r="B7" s="11"/>
      <c r="C7" s="10"/>
      <c r="D7" s="10"/>
      <c r="E7" s="12"/>
      <c r="F7" s="12"/>
      <c r="G7" s="12"/>
      <c r="H7" s="12"/>
      <c r="I7" s="12"/>
      <c r="J7" s="12"/>
      <c r="K7" s="12"/>
      <c r="L7" s="10"/>
      <c r="M7" s="10"/>
    </row>
    <row r="8" spans="1:13" x14ac:dyDescent="0.2">
      <c r="A8" s="4" t="s">
        <v>80</v>
      </c>
    </row>
    <row r="9" spans="1:13" x14ac:dyDescent="0.2">
      <c r="A9" s="4" t="s">
        <v>14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C1EA-1CFE-496D-BD23-5FD899F7269A}">
  <dimension ref="A1:M16"/>
  <sheetViews>
    <sheetView workbookViewId="0">
      <selection activeCell="M9" sqref="M9"/>
    </sheetView>
  </sheetViews>
  <sheetFormatPr defaultColWidth="9" defaultRowHeight="14.25" x14ac:dyDescent="0.2"/>
  <cols>
    <col min="2" max="2" width="13.625" customWidth="1"/>
    <col min="3" max="3" width="13.75" customWidth="1"/>
    <col min="6" max="6" width="14" customWidth="1"/>
    <col min="11" max="11" width="12.625" customWidth="1"/>
  </cols>
  <sheetData>
    <row r="1" spans="1:13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16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 t="s">
        <v>23</v>
      </c>
      <c r="M1" s="1" t="s">
        <v>10</v>
      </c>
    </row>
    <row r="2" spans="1:13" s="20" customFormat="1" x14ac:dyDescent="0.2">
      <c r="A2" s="15">
        <v>1</v>
      </c>
      <c r="B2" s="22" t="s">
        <v>30</v>
      </c>
      <c r="C2" s="15">
        <v>22219108112</v>
      </c>
      <c r="D2" s="17" t="s">
        <v>31</v>
      </c>
      <c r="E2" s="18">
        <v>4</v>
      </c>
      <c r="F2" s="18">
        <f>E2/4.12*100</f>
        <v>97.087378640776706</v>
      </c>
      <c r="G2" s="18">
        <v>92</v>
      </c>
      <c r="H2" s="18">
        <v>100</v>
      </c>
      <c r="I2" s="18">
        <v>85.7</v>
      </c>
      <c r="J2" s="18">
        <f>G2*0.15+H2*0.1+I2*0.1</f>
        <v>32.369999999999997</v>
      </c>
      <c r="K2" s="18">
        <f>F2*0.6+J2*0.4</f>
        <v>71.200427184466022</v>
      </c>
      <c r="L2" s="19">
        <f>_xlfn.RANK.EQ(K2,$K$2:$K$13)</f>
        <v>3</v>
      </c>
      <c r="M2" s="19" t="s">
        <v>79</v>
      </c>
    </row>
    <row r="3" spans="1:13" x14ac:dyDescent="0.2">
      <c r="A3" s="2">
        <v>2</v>
      </c>
      <c r="B3" s="9" t="s">
        <v>30</v>
      </c>
      <c r="C3" s="2">
        <v>22219108119</v>
      </c>
      <c r="D3" s="6" t="s">
        <v>32</v>
      </c>
      <c r="E3" s="6">
        <v>4.0599999999999996</v>
      </c>
      <c r="F3" s="3">
        <f t="shared" ref="F3:F13" si="0">E3/4.12*100</f>
        <v>98.543689320388339</v>
      </c>
      <c r="G3" s="3">
        <v>89</v>
      </c>
      <c r="H3" s="3">
        <v>74.5</v>
      </c>
      <c r="I3" s="3">
        <v>82.21</v>
      </c>
      <c r="J3" s="3">
        <f t="shared" ref="J3:J13" si="1">G3*0.15+H3*0.1+I3*0.1</f>
        <v>29.021000000000001</v>
      </c>
      <c r="K3" s="3">
        <f t="shared" ref="K3:K13" si="2">F3*0.6+J3*0.4</f>
        <v>70.734613592233003</v>
      </c>
      <c r="L3" s="14">
        <f t="shared" ref="L3:L13" si="3">_xlfn.RANK.EQ(K3,$K$2:$K$13)</f>
        <v>4</v>
      </c>
      <c r="M3" s="14"/>
    </row>
    <row r="4" spans="1:13" x14ac:dyDescent="0.2">
      <c r="A4" s="2">
        <v>3</v>
      </c>
      <c r="B4" s="9" t="s">
        <v>30</v>
      </c>
      <c r="C4" s="2">
        <v>22219108131</v>
      </c>
      <c r="D4" s="6" t="s">
        <v>33</v>
      </c>
      <c r="E4" s="2">
        <v>3.81</v>
      </c>
      <c r="F4" s="3">
        <f t="shared" si="0"/>
        <v>92.475728155339809</v>
      </c>
      <c r="G4" s="3">
        <v>100</v>
      </c>
      <c r="H4" s="3">
        <v>100</v>
      </c>
      <c r="I4" s="3">
        <v>81.52</v>
      </c>
      <c r="J4" s="3">
        <f t="shared" si="1"/>
        <v>33.152000000000001</v>
      </c>
      <c r="K4" s="3">
        <f t="shared" si="2"/>
        <v>68.746236893203886</v>
      </c>
      <c r="L4" s="14">
        <f t="shared" si="3"/>
        <v>8</v>
      </c>
      <c r="M4" s="14"/>
    </row>
    <row r="5" spans="1:13" x14ac:dyDescent="0.2">
      <c r="A5" s="2">
        <v>4</v>
      </c>
      <c r="B5" s="9" t="s">
        <v>43</v>
      </c>
      <c r="C5" s="2">
        <v>22219108211</v>
      </c>
      <c r="D5" s="6" t="s">
        <v>34</v>
      </c>
      <c r="E5" s="2">
        <v>3.89</v>
      </c>
      <c r="F5" s="3">
        <f t="shared" si="0"/>
        <v>94.417475728155338</v>
      </c>
      <c r="G5" s="3">
        <v>82</v>
      </c>
      <c r="H5" s="3">
        <v>77.5</v>
      </c>
      <c r="I5" s="3">
        <v>81.099999999999994</v>
      </c>
      <c r="J5" s="3">
        <f t="shared" si="1"/>
        <v>28.159999999999997</v>
      </c>
      <c r="K5" s="3">
        <f t="shared" si="2"/>
        <v>67.914485436893202</v>
      </c>
      <c r="L5" s="14">
        <f t="shared" si="3"/>
        <v>12</v>
      </c>
      <c r="M5" s="14"/>
    </row>
    <row r="6" spans="1:13" s="20" customFormat="1" x14ac:dyDescent="0.2">
      <c r="A6" s="15">
        <v>5</v>
      </c>
      <c r="B6" s="22" t="s">
        <v>43</v>
      </c>
      <c r="C6" s="15">
        <v>22219108220</v>
      </c>
      <c r="D6" s="17" t="s">
        <v>35</v>
      </c>
      <c r="E6" s="15">
        <v>4.08</v>
      </c>
      <c r="F6" s="18">
        <f t="shared" si="0"/>
        <v>99.029126213592235</v>
      </c>
      <c r="G6" s="18">
        <v>90.5</v>
      </c>
      <c r="H6" s="18">
        <v>88.5</v>
      </c>
      <c r="I6" s="18">
        <v>85.52</v>
      </c>
      <c r="J6" s="18">
        <f t="shared" si="1"/>
        <v>30.976999999999997</v>
      </c>
      <c r="K6" s="18">
        <f t="shared" si="2"/>
        <v>71.808275728155337</v>
      </c>
      <c r="L6" s="19">
        <f t="shared" si="3"/>
        <v>1</v>
      </c>
      <c r="M6" s="19" t="s">
        <v>79</v>
      </c>
    </row>
    <row r="7" spans="1:13" x14ac:dyDescent="0.2">
      <c r="A7" s="2">
        <v>6</v>
      </c>
      <c r="B7" s="9" t="s">
        <v>43</v>
      </c>
      <c r="C7" s="2">
        <v>22219108201</v>
      </c>
      <c r="D7" s="6" t="s">
        <v>36</v>
      </c>
      <c r="E7" s="2">
        <v>3.95</v>
      </c>
      <c r="F7" s="3">
        <f t="shared" si="0"/>
        <v>95.873786407766985</v>
      </c>
      <c r="G7" s="3">
        <v>93.5</v>
      </c>
      <c r="H7" s="3">
        <v>72.5</v>
      </c>
      <c r="I7" s="3">
        <v>82.48</v>
      </c>
      <c r="J7" s="3">
        <f t="shared" si="1"/>
        <v>29.523</v>
      </c>
      <c r="K7" s="3">
        <f t="shared" si="2"/>
        <v>69.333471844660195</v>
      </c>
      <c r="L7" s="14">
        <f t="shared" si="3"/>
        <v>7</v>
      </c>
      <c r="M7" s="14"/>
    </row>
    <row r="8" spans="1:13" x14ac:dyDescent="0.2">
      <c r="A8" s="2">
        <v>7</v>
      </c>
      <c r="B8" s="9" t="s">
        <v>43</v>
      </c>
      <c r="C8" s="2">
        <v>22219130109</v>
      </c>
      <c r="D8" s="6" t="s">
        <v>37</v>
      </c>
      <c r="E8" s="3">
        <v>3.99</v>
      </c>
      <c r="F8" s="3">
        <f t="shared" si="0"/>
        <v>96.844660194174764</v>
      </c>
      <c r="G8" s="3">
        <v>92</v>
      </c>
      <c r="H8" s="3">
        <v>71</v>
      </c>
      <c r="I8" s="3">
        <v>80.599999999999994</v>
      </c>
      <c r="J8" s="3">
        <f t="shared" si="1"/>
        <v>28.96</v>
      </c>
      <c r="K8" s="3">
        <f t="shared" si="2"/>
        <v>69.690796116504856</v>
      </c>
      <c r="L8" s="14">
        <f t="shared" si="3"/>
        <v>6</v>
      </c>
      <c r="M8" s="14"/>
    </row>
    <row r="9" spans="1:13" x14ac:dyDescent="0.2">
      <c r="A9" s="2">
        <v>8</v>
      </c>
      <c r="B9" s="9" t="s">
        <v>44</v>
      </c>
      <c r="C9" s="2">
        <v>22219108310</v>
      </c>
      <c r="D9" s="6" t="s">
        <v>38</v>
      </c>
      <c r="E9" s="3">
        <v>3.93</v>
      </c>
      <c r="F9" s="3">
        <f t="shared" si="0"/>
        <v>95.388349514563103</v>
      </c>
      <c r="G9" s="3">
        <v>78.5</v>
      </c>
      <c r="H9" s="3">
        <v>82.5</v>
      </c>
      <c r="I9" s="3">
        <v>80.760000000000005</v>
      </c>
      <c r="J9" s="3">
        <f t="shared" si="1"/>
        <v>28.100999999999999</v>
      </c>
      <c r="K9" s="3">
        <f t="shared" si="2"/>
        <v>68.473409708737861</v>
      </c>
      <c r="L9" s="14">
        <f t="shared" si="3"/>
        <v>9</v>
      </c>
      <c r="M9" s="14"/>
    </row>
    <row r="10" spans="1:13" x14ac:dyDescent="0.2">
      <c r="A10" s="2">
        <v>9</v>
      </c>
      <c r="B10" s="9" t="s">
        <v>44</v>
      </c>
      <c r="C10" s="2">
        <v>22219108320</v>
      </c>
      <c r="D10" s="6" t="s">
        <v>39</v>
      </c>
      <c r="E10" s="3">
        <v>3.96</v>
      </c>
      <c r="F10" s="3">
        <f t="shared" si="0"/>
        <v>96.116504854368941</v>
      </c>
      <c r="G10" s="3">
        <v>94.5</v>
      </c>
      <c r="H10" s="3">
        <v>100</v>
      </c>
      <c r="I10" s="3">
        <v>80.8</v>
      </c>
      <c r="J10" s="3">
        <f t="shared" si="1"/>
        <v>32.254999999999995</v>
      </c>
      <c r="K10" s="3">
        <f t="shared" si="2"/>
        <v>70.571902912621354</v>
      </c>
      <c r="L10" s="14">
        <f t="shared" si="3"/>
        <v>5</v>
      </c>
      <c r="M10" s="14"/>
    </row>
    <row r="11" spans="1:13" x14ac:dyDescent="0.2">
      <c r="A11" s="2">
        <v>10</v>
      </c>
      <c r="B11" s="9" t="s">
        <v>44</v>
      </c>
      <c r="C11" s="2">
        <v>22219108302</v>
      </c>
      <c r="D11" s="6" t="s">
        <v>40</v>
      </c>
      <c r="E11" s="3">
        <v>3.88</v>
      </c>
      <c r="F11" s="3">
        <f t="shared" si="0"/>
        <v>94.174757281553383</v>
      </c>
      <c r="G11" s="3">
        <v>84</v>
      </c>
      <c r="H11" s="3">
        <v>92.5</v>
      </c>
      <c r="I11" s="3">
        <v>79.02</v>
      </c>
      <c r="J11" s="3">
        <f t="shared" si="1"/>
        <v>29.752000000000002</v>
      </c>
      <c r="K11" s="3">
        <f t="shared" si="2"/>
        <v>68.405654368932034</v>
      </c>
      <c r="L11" s="14">
        <f t="shared" si="3"/>
        <v>10</v>
      </c>
      <c r="M11" s="14"/>
    </row>
    <row r="12" spans="1:13" s="20" customFormat="1" x14ac:dyDescent="0.2">
      <c r="A12" s="15">
        <v>11</v>
      </c>
      <c r="B12" s="22" t="s">
        <v>44</v>
      </c>
      <c r="C12" s="15">
        <v>22219108305</v>
      </c>
      <c r="D12" s="17" t="s">
        <v>41</v>
      </c>
      <c r="E12" s="18">
        <v>4.12</v>
      </c>
      <c r="F12" s="18">
        <f t="shared" si="0"/>
        <v>100</v>
      </c>
      <c r="G12" s="18">
        <v>80.5</v>
      </c>
      <c r="H12" s="18">
        <v>82.5</v>
      </c>
      <c r="I12" s="18">
        <v>80.38</v>
      </c>
      <c r="J12" s="18">
        <f t="shared" si="1"/>
        <v>28.363</v>
      </c>
      <c r="K12" s="18">
        <f t="shared" si="2"/>
        <v>71.345200000000006</v>
      </c>
      <c r="L12" s="19">
        <f t="shared" si="3"/>
        <v>2</v>
      </c>
      <c r="M12" s="19" t="s">
        <v>79</v>
      </c>
    </row>
    <row r="13" spans="1:13" x14ac:dyDescent="0.2">
      <c r="A13" s="2">
        <v>12</v>
      </c>
      <c r="B13" s="9" t="s">
        <v>45</v>
      </c>
      <c r="C13" s="2">
        <v>22219108424</v>
      </c>
      <c r="D13" s="6" t="s">
        <v>42</v>
      </c>
      <c r="E13" s="3">
        <v>3.87</v>
      </c>
      <c r="F13" s="3">
        <f t="shared" si="0"/>
        <v>93.932038834951456</v>
      </c>
      <c r="G13" s="3">
        <v>93.5</v>
      </c>
      <c r="H13" s="3">
        <v>74</v>
      </c>
      <c r="I13" s="3">
        <v>79.760000000000005</v>
      </c>
      <c r="J13" s="3">
        <f t="shared" si="1"/>
        <v>29.401000000000003</v>
      </c>
      <c r="K13" s="3">
        <f t="shared" si="2"/>
        <v>68.119623300970872</v>
      </c>
      <c r="L13" s="14">
        <f t="shared" si="3"/>
        <v>11</v>
      </c>
      <c r="M13" s="14"/>
    </row>
    <row r="15" spans="1:13" x14ac:dyDescent="0.2">
      <c r="A15" s="4" t="s">
        <v>81</v>
      </c>
    </row>
    <row r="16" spans="1:13" x14ac:dyDescent="0.2">
      <c r="A16" s="4" t="s">
        <v>15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AC5DF-C188-49C6-84D3-26171BB18898}">
  <dimension ref="A1:M13"/>
  <sheetViews>
    <sheetView workbookViewId="0">
      <selection activeCell="M16" sqref="M16"/>
    </sheetView>
  </sheetViews>
  <sheetFormatPr defaultColWidth="9" defaultRowHeight="14.25" x14ac:dyDescent="0.2"/>
  <cols>
    <col min="2" max="2" width="11.875" customWidth="1"/>
    <col min="3" max="3" width="12.375" customWidth="1"/>
    <col min="6" max="6" width="14" customWidth="1"/>
    <col min="11" max="11" width="12.625" customWidth="1"/>
  </cols>
  <sheetData>
    <row r="1" spans="1:13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19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 t="s">
        <v>22</v>
      </c>
      <c r="M1" s="1" t="s">
        <v>10</v>
      </c>
    </row>
    <row r="2" spans="1:13" s="20" customFormat="1" x14ac:dyDescent="0.2">
      <c r="A2" s="15">
        <v>1</v>
      </c>
      <c r="B2" s="16" t="s">
        <v>46</v>
      </c>
      <c r="C2" s="15">
        <v>23219108129</v>
      </c>
      <c r="D2" s="17" t="s">
        <v>47</v>
      </c>
      <c r="E2" s="15">
        <v>3.95</v>
      </c>
      <c r="F2" s="18">
        <f>E2/4.1*100</f>
        <v>96.341463414634148</v>
      </c>
      <c r="G2" s="18">
        <v>94.5</v>
      </c>
      <c r="H2" s="18">
        <v>80</v>
      </c>
      <c r="I2" s="18">
        <v>81.08</v>
      </c>
      <c r="J2" s="18">
        <f>G2*0.15+H2*0.1+I2*0.1</f>
        <v>30.282999999999998</v>
      </c>
      <c r="K2" s="18">
        <f>F2*0.6+J2*0.4</f>
        <v>69.918078048780487</v>
      </c>
      <c r="L2" s="19">
        <f>_xlfn.RANK.EQ(K2,$K$2:$K$9)</f>
        <v>2</v>
      </c>
      <c r="M2" s="19" t="s">
        <v>84</v>
      </c>
    </row>
    <row r="3" spans="1:13" x14ac:dyDescent="0.2">
      <c r="A3" s="2">
        <v>2</v>
      </c>
      <c r="B3" s="5" t="s">
        <v>46</v>
      </c>
      <c r="C3" s="2">
        <v>23219108132</v>
      </c>
      <c r="D3" s="6" t="s">
        <v>48</v>
      </c>
      <c r="E3" s="6">
        <v>3.69</v>
      </c>
      <c r="F3" s="3">
        <f t="shared" ref="F3:F9" si="0">E3/4.1*100</f>
        <v>90</v>
      </c>
      <c r="G3" s="3">
        <v>89</v>
      </c>
      <c r="H3" s="3">
        <v>100</v>
      </c>
      <c r="I3" s="3">
        <v>78.88</v>
      </c>
      <c r="J3" s="3">
        <f t="shared" ref="J3:J9" si="1">G3*0.15+H3*0.1+I3*0.1</f>
        <v>31.238</v>
      </c>
      <c r="K3" s="3">
        <f t="shared" ref="K3:K9" si="2">F3*0.6+J3*0.4</f>
        <v>66.495199999999997</v>
      </c>
      <c r="L3" s="14">
        <f t="shared" ref="L3:L9" si="3">_xlfn.RANK.EQ(K3,$K$2:$K$9)</f>
        <v>8</v>
      </c>
      <c r="M3" s="2"/>
    </row>
    <row r="4" spans="1:13" x14ac:dyDescent="0.2">
      <c r="A4" s="2">
        <v>3</v>
      </c>
      <c r="B4" s="8" t="s">
        <v>49</v>
      </c>
      <c r="C4" s="2">
        <v>23219108210</v>
      </c>
      <c r="D4" s="6" t="s">
        <v>50</v>
      </c>
      <c r="E4" s="2">
        <v>3.87</v>
      </c>
      <c r="F4" s="3">
        <f t="shared" si="0"/>
        <v>94.390243902439025</v>
      </c>
      <c r="G4" s="3">
        <v>100</v>
      </c>
      <c r="H4" s="3">
        <v>91.5</v>
      </c>
      <c r="I4" s="3">
        <v>80.64</v>
      </c>
      <c r="J4" s="3">
        <f t="shared" si="1"/>
        <v>32.213999999999999</v>
      </c>
      <c r="K4" s="3">
        <f t="shared" si="2"/>
        <v>69.519746341463417</v>
      </c>
      <c r="L4" s="14">
        <f t="shared" si="3"/>
        <v>4</v>
      </c>
      <c r="M4" s="2"/>
    </row>
    <row r="5" spans="1:13" x14ac:dyDescent="0.2">
      <c r="A5" s="2">
        <v>4</v>
      </c>
      <c r="B5" s="8" t="s">
        <v>49</v>
      </c>
      <c r="C5" s="2">
        <v>23219108236</v>
      </c>
      <c r="D5" s="6" t="s">
        <v>51</v>
      </c>
      <c r="E5" s="2">
        <v>3.76</v>
      </c>
      <c r="F5" s="3">
        <f t="shared" si="0"/>
        <v>91.707317073170742</v>
      </c>
      <c r="G5" s="3">
        <v>97</v>
      </c>
      <c r="H5" s="3">
        <v>82</v>
      </c>
      <c r="I5" s="3">
        <v>79.8</v>
      </c>
      <c r="J5" s="3">
        <f t="shared" si="1"/>
        <v>30.73</v>
      </c>
      <c r="K5" s="3">
        <f t="shared" si="2"/>
        <v>67.316390243902447</v>
      </c>
      <c r="L5" s="14">
        <f t="shared" si="3"/>
        <v>7</v>
      </c>
      <c r="M5" s="2"/>
    </row>
    <row r="6" spans="1:13" x14ac:dyDescent="0.2">
      <c r="A6" s="2">
        <v>5</v>
      </c>
      <c r="B6" s="8" t="s">
        <v>52</v>
      </c>
      <c r="C6" s="2">
        <v>23219108318</v>
      </c>
      <c r="D6" s="6" t="s">
        <v>53</v>
      </c>
      <c r="E6" s="2">
        <v>3.81</v>
      </c>
      <c r="F6" s="3">
        <f t="shared" si="0"/>
        <v>92.926829268292693</v>
      </c>
      <c r="G6" s="3">
        <v>91</v>
      </c>
      <c r="H6" s="3">
        <v>73</v>
      </c>
      <c r="I6" s="3">
        <v>81.42</v>
      </c>
      <c r="J6" s="3">
        <f t="shared" si="1"/>
        <v>29.092000000000006</v>
      </c>
      <c r="K6" s="3">
        <f t="shared" si="2"/>
        <v>67.392897560975612</v>
      </c>
      <c r="L6" s="14">
        <f t="shared" si="3"/>
        <v>6</v>
      </c>
      <c r="M6" s="2"/>
    </row>
    <row r="7" spans="1:13" x14ac:dyDescent="0.2">
      <c r="A7" s="2">
        <v>6</v>
      </c>
      <c r="B7" s="8" t="s">
        <v>52</v>
      </c>
      <c r="C7" s="2">
        <v>23219108331</v>
      </c>
      <c r="D7" s="6" t="s">
        <v>54</v>
      </c>
      <c r="E7" s="2">
        <v>3.87</v>
      </c>
      <c r="F7" s="3">
        <f t="shared" si="0"/>
        <v>94.390243902439025</v>
      </c>
      <c r="G7" s="3">
        <v>89.5</v>
      </c>
      <c r="H7" s="3">
        <v>74</v>
      </c>
      <c r="I7" s="3">
        <v>81.44</v>
      </c>
      <c r="J7" s="3">
        <f t="shared" si="1"/>
        <v>28.969000000000001</v>
      </c>
      <c r="K7" s="3">
        <f t="shared" si="2"/>
        <v>68.221746341463415</v>
      </c>
      <c r="L7" s="14">
        <f t="shared" si="3"/>
        <v>5</v>
      </c>
      <c r="M7" s="2"/>
    </row>
    <row r="8" spans="1:13" s="20" customFormat="1" x14ac:dyDescent="0.2">
      <c r="A8" s="15">
        <v>7</v>
      </c>
      <c r="B8" s="21" t="s">
        <v>55</v>
      </c>
      <c r="C8" s="15">
        <v>23219108430</v>
      </c>
      <c r="D8" s="17" t="s">
        <v>56</v>
      </c>
      <c r="E8" s="18">
        <v>4.0999999999999996</v>
      </c>
      <c r="F8" s="18">
        <f t="shared" si="0"/>
        <v>100</v>
      </c>
      <c r="G8" s="18">
        <v>91</v>
      </c>
      <c r="H8" s="18">
        <v>72</v>
      </c>
      <c r="I8" s="18">
        <v>80.44</v>
      </c>
      <c r="J8" s="18">
        <f t="shared" si="1"/>
        <v>28.894000000000002</v>
      </c>
      <c r="K8" s="18">
        <f t="shared" si="2"/>
        <v>71.557600000000008</v>
      </c>
      <c r="L8" s="19">
        <f t="shared" si="3"/>
        <v>1</v>
      </c>
      <c r="M8" s="19" t="s">
        <v>84</v>
      </c>
    </row>
    <row r="9" spans="1:13" s="20" customFormat="1" x14ac:dyDescent="0.2">
      <c r="A9" s="15">
        <v>8</v>
      </c>
      <c r="B9" s="21" t="s">
        <v>55</v>
      </c>
      <c r="C9" s="15">
        <v>23219108425</v>
      </c>
      <c r="D9" s="17" t="s">
        <v>57</v>
      </c>
      <c r="E9" s="18">
        <v>4</v>
      </c>
      <c r="F9" s="18">
        <f t="shared" si="0"/>
        <v>97.560975609756113</v>
      </c>
      <c r="G9" s="18">
        <v>81.75</v>
      </c>
      <c r="H9" s="18">
        <v>80</v>
      </c>
      <c r="I9" s="18">
        <v>81.86</v>
      </c>
      <c r="J9" s="18">
        <f t="shared" si="1"/>
        <v>28.448499999999999</v>
      </c>
      <c r="K9" s="18">
        <f t="shared" si="2"/>
        <v>69.915985365853672</v>
      </c>
      <c r="L9" s="19">
        <f t="shared" si="3"/>
        <v>3</v>
      </c>
      <c r="M9" s="19" t="s">
        <v>84</v>
      </c>
    </row>
    <row r="10" spans="1:13" x14ac:dyDescent="0.2">
      <c r="A10" s="10"/>
      <c r="B10" s="13"/>
      <c r="C10" s="10"/>
      <c r="D10" s="10"/>
      <c r="E10" s="12"/>
      <c r="F10" s="12"/>
      <c r="G10" s="12"/>
      <c r="H10" s="12"/>
      <c r="I10" s="12"/>
      <c r="J10" s="12"/>
      <c r="K10" s="12"/>
      <c r="L10" s="10"/>
      <c r="M10" s="10"/>
    </row>
    <row r="12" spans="1:13" x14ac:dyDescent="0.2">
      <c r="A12" s="4" t="s">
        <v>82</v>
      </c>
    </row>
    <row r="13" spans="1:13" x14ac:dyDescent="0.2">
      <c r="A13" s="4" t="s">
        <v>18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7565A-D31C-462F-93C4-7131141F8971}">
  <dimension ref="A1:M20"/>
  <sheetViews>
    <sheetView tabSelected="1" workbookViewId="0">
      <selection activeCell="N25" sqref="N25"/>
    </sheetView>
  </sheetViews>
  <sheetFormatPr defaultColWidth="9" defaultRowHeight="14.25" x14ac:dyDescent="0.2"/>
  <cols>
    <col min="1" max="1" width="6.125" customWidth="1"/>
    <col min="2" max="2" width="18.875" customWidth="1"/>
    <col min="3" max="3" width="13.125" customWidth="1"/>
    <col min="4" max="4" width="10.5" customWidth="1"/>
    <col min="6" max="6" width="14" customWidth="1"/>
    <col min="11" max="11" width="12.625" customWidth="1"/>
  </cols>
  <sheetData>
    <row r="1" spans="1:13" ht="4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21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7" t="s">
        <v>22</v>
      </c>
      <c r="M1" s="1" t="s">
        <v>10</v>
      </c>
    </row>
    <row r="2" spans="1:13" x14ac:dyDescent="0.2">
      <c r="A2" s="2">
        <v>1</v>
      </c>
      <c r="B2" s="9" t="s">
        <v>58</v>
      </c>
      <c r="C2" s="2">
        <v>23219128103</v>
      </c>
      <c r="D2" s="6" t="s">
        <v>59</v>
      </c>
      <c r="E2" s="2">
        <v>3.93</v>
      </c>
      <c r="F2" s="3">
        <f>E2/4.31*100</f>
        <v>91.183294663573093</v>
      </c>
      <c r="G2" s="3">
        <v>78.5</v>
      </c>
      <c r="H2" s="3">
        <v>71.5</v>
      </c>
      <c r="I2" s="3">
        <v>83.18</v>
      </c>
      <c r="J2" s="3">
        <f>G2*0.15+H2*0.15+I2*0.1</f>
        <v>30.818000000000001</v>
      </c>
      <c r="K2" s="3">
        <f>F2*0.6+J2*0.4</f>
        <v>67.037176798143861</v>
      </c>
      <c r="L2" s="14">
        <f>_xlfn.RANK.EQ(K2,$K$2:$K$17)</f>
        <v>8</v>
      </c>
      <c r="M2" s="2"/>
    </row>
    <row r="3" spans="1:13" s="20" customFormat="1" x14ac:dyDescent="0.2">
      <c r="A3" s="15">
        <v>2</v>
      </c>
      <c r="B3" s="22" t="s">
        <v>58</v>
      </c>
      <c r="C3" s="15">
        <v>23219128109</v>
      </c>
      <c r="D3" s="17" t="s">
        <v>60</v>
      </c>
      <c r="E3" s="17">
        <v>3.94</v>
      </c>
      <c r="F3" s="18">
        <f t="shared" ref="F3:F17" si="0">E3/4.31*100</f>
        <v>91.415313225058014</v>
      </c>
      <c r="G3" s="18">
        <v>78</v>
      </c>
      <c r="H3" s="18">
        <v>81</v>
      </c>
      <c r="I3" s="18">
        <v>80.66</v>
      </c>
      <c r="J3" s="18">
        <f t="shared" ref="J3:J17" si="1">G3*0.15+H3*0.15+I3*0.1</f>
        <v>31.916000000000004</v>
      </c>
      <c r="K3" s="18">
        <f t="shared" ref="K3:K17" si="2">F3*0.6+J3*0.4</f>
        <v>67.61558793503481</v>
      </c>
      <c r="L3" s="19">
        <f t="shared" ref="L3:L17" si="3">_xlfn.RANK.EQ(K3,$K$2:$K$17)</f>
        <v>6</v>
      </c>
      <c r="M3" s="19" t="s">
        <v>84</v>
      </c>
    </row>
    <row r="4" spans="1:13" s="20" customFormat="1" x14ac:dyDescent="0.2">
      <c r="A4" s="15">
        <v>3</v>
      </c>
      <c r="B4" s="22" t="s">
        <v>58</v>
      </c>
      <c r="C4" s="15">
        <v>23219128129</v>
      </c>
      <c r="D4" s="17" t="s">
        <v>61</v>
      </c>
      <c r="E4" s="15">
        <v>3.94</v>
      </c>
      <c r="F4" s="18">
        <f t="shared" si="0"/>
        <v>91.415313225058014</v>
      </c>
      <c r="G4" s="18">
        <v>79</v>
      </c>
      <c r="H4" s="18">
        <v>79</v>
      </c>
      <c r="I4" s="18">
        <v>79.819999999999993</v>
      </c>
      <c r="J4" s="18">
        <f t="shared" si="1"/>
        <v>31.681999999999999</v>
      </c>
      <c r="K4" s="18">
        <f t="shared" si="2"/>
        <v>67.521987935034801</v>
      </c>
      <c r="L4" s="19">
        <f t="shared" si="3"/>
        <v>7</v>
      </c>
      <c r="M4" s="19" t="s">
        <v>84</v>
      </c>
    </row>
    <row r="5" spans="1:13" s="20" customFormat="1" x14ac:dyDescent="0.2">
      <c r="A5" s="15">
        <v>4</v>
      </c>
      <c r="B5" s="22" t="s">
        <v>62</v>
      </c>
      <c r="C5" s="15">
        <v>23219128221</v>
      </c>
      <c r="D5" s="17" t="s">
        <v>63</v>
      </c>
      <c r="E5" s="15">
        <v>4.3099999999999996</v>
      </c>
      <c r="F5" s="18">
        <f t="shared" si="0"/>
        <v>100</v>
      </c>
      <c r="G5" s="18">
        <v>78</v>
      </c>
      <c r="H5" s="18">
        <v>71</v>
      </c>
      <c r="I5" s="18">
        <v>80.64</v>
      </c>
      <c r="J5" s="18">
        <f t="shared" si="1"/>
        <v>30.414000000000001</v>
      </c>
      <c r="K5" s="18">
        <f t="shared" si="2"/>
        <v>72.165599999999998</v>
      </c>
      <c r="L5" s="19">
        <f t="shared" si="3"/>
        <v>1</v>
      </c>
      <c r="M5" s="19" t="s">
        <v>84</v>
      </c>
    </row>
    <row r="6" spans="1:13" s="20" customFormat="1" x14ac:dyDescent="0.2">
      <c r="A6" s="15">
        <v>5</v>
      </c>
      <c r="B6" s="22" t="s">
        <v>62</v>
      </c>
      <c r="C6" s="15">
        <v>23219128224</v>
      </c>
      <c r="D6" s="17" t="s">
        <v>64</v>
      </c>
      <c r="E6" s="15">
        <v>4.04</v>
      </c>
      <c r="F6" s="18">
        <f t="shared" si="0"/>
        <v>93.735498839907208</v>
      </c>
      <c r="G6" s="18">
        <v>78</v>
      </c>
      <c r="H6" s="18">
        <v>71</v>
      </c>
      <c r="I6" s="18">
        <v>81.2</v>
      </c>
      <c r="J6" s="18">
        <f t="shared" si="1"/>
        <v>30.470000000000002</v>
      </c>
      <c r="K6" s="18">
        <f t="shared" si="2"/>
        <v>68.429299303944333</v>
      </c>
      <c r="L6" s="19">
        <f t="shared" si="3"/>
        <v>4</v>
      </c>
      <c r="M6" s="19" t="s">
        <v>84</v>
      </c>
    </row>
    <row r="7" spans="1:13" x14ac:dyDescent="0.2">
      <c r="A7" s="2">
        <v>6</v>
      </c>
      <c r="B7" s="9" t="s">
        <v>65</v>
      </c>
      <c r="C7" s="2">
        <v>23219128342</v>
      </c>
      <c r="D7" s="6" t="s">
        <v>66</v>
      </c>
      <c r="E7" s="2">
        <v>3.84</v>
      </c>
      <c r="F7" s="3">
        <f t="shared" si="0"/>
        <v>89.09512761020882</v>
      </c>
      <c r="G7" s="3">
        <v>78.5</v>
      </c>
      <c r="H7" s="3">
        <v>71</v>
      </c>
      <c r="I7" s="3">
        <v>80.22</v>
      </c>
      <c r="J7" s="3">
        <f t="shared" si="1"/>
        <v>30.447000000000003</v>
      </c>
      <c r="K7" s="3">
        <f t="shared" si="2"/>
        <v>65.63587656612529</v>
      </c>
      <c r="L7" s="14">
        <f t="shared" si="3"/>
        <v>11</v>
      </c>
      <c r="M7" s="14"/>
    </row>
    <row r="8" spans="1:13" x14ac:dyDescent="0.2">
      <c r="A8" s="2">
        <v>7</v>
      </c>
      <c r="B8" s="9" t="s">
        <v>65</v>
      </c>
      <c r="C8" s="2">
        <v>23219128327</v>
      </c>
      <c r="D8" s="6" t="s">
        <v>67</v>
      </c>
      <c r="E8" s="3">
        <v>3.93</v>
      </c>
      <c r="F8" s="3">
        <f t="shared" si="0"/>
        <v>91.183294663573093</v>
      </c>
      <c r="G8" s="3">
        <v>80</v>
      </c>
      <c r="H8" s="3">
        <v>71</v>
      </c>
      <c r="I8" s="3">
        <v>80.400000000000006</v>
      </c>
      <c r="J8" s="3">
        <f t="shared" si="1"/>
        <v>30.689999999999998</v>
      </c>
      <c r="K8" s="3">
        <f t="shared" si="2"/>
        <v>66.985976798143852</v>
      </c>
      <c r="L8" s="14">
        <f t="shared" si="3"/>
        <v>9</v>
      </c>
      <c r="M8" s="14"/>
    </row>
    <row r="9" spans="1:13" x14ac:dyDescent="0.2">
      <c r="A9" s="2">
        <v>8</v>
      </c>
      <c r="B9" s="9" t="s">
        <v>65</v>
      </c>
      <c r="C9" s="2">
        <v>23219128308</v>
      </c>
      <c r="D9" s="6" t="s">
        <v>68</v>
      </c>
      <c r="E9" s="3">
        <v>3.9</v>
      </c>
      <c r="F9" s="3">
        <f t="shared" si="0"/>
        <v>90.487238979118331</v>
      </c>
      <c r="G9" s="3">
        <v>79</v>
      </c>
      <c r="H9" s="3">
        <v>71</v>
      </c>
      <c r="I9" s="3">
        <v>82.32</v>
      </c>
      <c r="J9" s="3">
        <f t="shared" si="1"/>
        <v>30.731999999999999</v>
      </c>
      <c r="K9" s="3">
        <f t="shared" si="2"/>
        <v>66.585143387470993</v>
      </c>
      <c r="L9" s="14">
        <f t="shared" si="3"/>
        <v>10</v>
      </c>
      <c r="M9" s="14"/>
    </row>
    <row r="10" spans="1:13" s="20" customFormat="1" x14ac:dyDescent="0.2">
      <c r="A10" s="15">
        <v>9</v>
      </c>
      <c r="B10" s="22" t="s">
        <v>65</v>
      </c>
      <c r="C10" s="15">
        <v>23219128326</v>
      </c>
      <c r="D10" s="17" t="s">
        <v>69</v>
      </c>
      <c r="E10" s="17">
        <v>4.13</v>
      </c>
      <c r="F10" s="18">
        <f t="shared" si="0"/>
        <v>95.823665893271468</v>
      </c>
      <c r="G10" s="18">
        <v>80</v>
      </c>
      <c r="H10" s="18">
        <v>76</v>
      </c>
      <c r="I10" s="18">
        <v>79.959999999999994</v>
      </c>
      <c r="J10" s="18">
        <f t="shared" si="1"/>
        <v>31.395999999999997</v>
      </c>
      <c r="K10" s="18">
        <f t="shared" si="2"/>
        <v>70.052599535962884</v>
      </c>
      <c r="L10" s="19">
        <f t="shared" si="3"/>
        <v>2</v>
      </c>
      <c r="M10" s="19" t="s">
        <v>84</v>
      </c>
    </row>
    <row r="11" spans="1:13" x14ac:dyDescent="0.2">
      <c r="A11" s="2">
        <v>10</v>
      </c>
      <c r="B11" s="9" t="s">
        <v>70</v>
      </c>
      <c r="C11" s="2">
        <v>23219128426</v>
      </c>
      <c r="D11" s="6" t="s">
        <v>71</v>
      </c>
      <c r="E11" s="2">
        <v>3.76</v>
      </c>
      <c r="F11" s="3">
        <f t="shared" si="0"/>
        <v>87.238979118329468</v>
      </c>
      <c r="G11" s="3">
        <v>78.5</v>
      </c>
      <c r="H11" s="3">
        <v>76</v>
      </c>
      <c r="I11" s="3">
        <v>79.48</v>
      </c>
      <c r="J11" s="3">
        <f t="shared" si="1"/>
        <v>31.123000000000001</v>
      </c>
      <c r="K11" s="3">
        <f t="shared" si="2"/>
        <v>64.792587470997674</v>
      </c>
      <c r="L11" s="14">
        <f t="shared" si="3"/>
        <v>15</v>
      </c>
      <c r="M11" s="14"/>
    </row>
    <row r="12" spans="1:13" x14ac:dyDescent="0.2">
      <c r="A12" s="2">
        <v>11</v>
      </c>
      <c r="B12" s="9" t="s">
        <v>70</v>
      </c>
      <c r="C12" s="2">
        <v>23219128415</v>
      </c>
      <c r="D12" s="6" t="s">
        <v>72</v>
      </c>
      <c r="E12" s="2">
        <v>3.59</v>
      </c>
      <c r="F12" s="3">
        <f t="shared" si="0"/>
        <v>83.294663573085842</v>
      </c>
      <c r="G12" s="3">
        <v>85</v>
      </c>
      <c r="H12" s="3">
        <v>71</v>
      </c>
      <c r="I12" s="3">
        <v>77.52</v>
      </c>
      <c r="J12" s="3">
        <f t="shared" si="1"/>
        <v>31.151999999999997</v>
      </c>
      <c r="K12" s="3">
        <f t="shared" si="2"/>
        <v>62.437598143851503</v>
      </c>
      <c r="L12" s="14">
        <f t="shared" si="3"/>
        <v>16</v>
      </c>
      <c r="M12" s="14"/>
    </row>
    <row r="13" spans="1:13" x14ac:dyDescent="0.2">
      <c r="A13" s="2">
        <v>12</v>
      </c>
      <c r="B13" s="9" t="s">
        <v>70</v>
      </c>
      <c r="C13" s="2">
        <v>23219128428</v>
      </c>
      <c r="D13" s="6" t="s">
        <v>73</v>
      </c>
      <c r="E13" s="2">
        <v>3.81</v>
      </c>
      <c r="F13" s="3">
        <f t="shared" si="0"/>
        <v>88.399071925754072</v>
      </c>
      <c r="G13" s="3">
        <v>78.5</v>
      </c>
      <c r="H13" s="3">
        <v>71</v>
      </c>
      <c r="I13" s="3">
        <v>78.08</v>
      </c>
      <c r="J13" s="3">
        <f t="shared" si="1"/>
        <v>30.233000000000001</v>
      </c>
      <c r="K13" s="3">
        <f t="shared" si="2"/>
        <v>65.132643155452442</v>
      </c>
      <c r="L13" s="14">
        <f t="shared" si="3"/>
        <v>13</v>
      </c>
      <c r="M13" s="14"/>
    </row>
    <row r="14" spans="1:13" x14ac:dyDescent="0.2">
      <c r="A14" s="2">
        <v>13</v>
      </c>
      <c r="B14" s="9" t="s">
        <v>70</v>
      </c>
      <c r="C14" s="2">
        <v>23219128402</v>
      </c>
      <c r="D14" s="6" t="s">
        <v>74</v>
      </c>
      <c r="E14" s="2">
        <v>3.81</v>
      </c>
      <c r="F14" s="3">
        <f t="shared" si="0"/>
        <v>88.399071925754072</v>
      </c>
      <c r="G14" s="3">
        <v>76.5</v>
      </c>
      <c r="H14" s="3">
        <v>76</v>
      </c>
      <c r="I14" s="3">
        <v>78.58</v>
      </c>
      <c r="J14" s="3">
        <f t="shared" si="1"/>
        <v>30.733000000000001</v>
      </c>
      <c r="K14" s="3">
        <f t="shared" si="2"/>
        <v>65.332643155452445</v>
      </c>
      <c r="L14" s="14">
        <f t="shared" si="3"/>
        <v>12</v>
      </c>
      <c r="M14" s="14"/>
    </row>
    <row r="15" spans="1:13" x14ac:dyDescent="0.2">
      <c r="A15" s="2">
        <v>14</v>
      </c>
      <c r="B15" s="9" t="s">
        <v>70</v>
      </c>
      <c r="C15" s="2">
        <v>23219128404</v>
      </c>
      <c r="D15" s="6" t="s">
        <v>75</v>
      </c>
      <c r="E15" s="3">
        <v>3.8</v>
      </c>
      <c r="F15" s="3">
        <f t="shared" si="0"/>
        <v>88.167053364269137</v>
      </c>
      <c r="G15" s="3">
        <v>78.5</v>
      </c>
      <c r="H15" s="3">
        <v>71</v>
      </c>
      <c r="I15" s="3">
        <v>77.680000000000007</v>
      </c>
      <c r="J15" s="3">
        <f t="shared" si="1"/>
        <v>30.193000000000001</v>
      </c>
      <c r="K15" s="3">
        <f t="shared" si="2"/>
        <v>64.977432018561487</v>
      </c>
      <c r="L15" s="14">
        <f t="shared" si="3"/>
        <v>14</v>
      </c>
      <c r="M15" s="14"/>
    </row>
    <row r="16" spans="1:13" s="20" customFormat="1" x14ac:dyDescent="0.2">
      <c r="A16" s="15">
        <v>15</v>
      </c>
      <c r="B16" s="22" t="s">
        <v>70</v>
      </c>
      <c r="C16" s="15">
        <v>23219128403</v>
      </c>
      <c r="D16" s="17" t="s">
        <v>76</v>
      </c>
      <c r="E16" s="18">
        <v>4.05</v>
      </c>
      <c r="F16" s="18">
        <f t="shared" si="0"/>
        <v>93.967517401392115</v>
      </c>
      <c r="G16" s="18">
        <v>78.5</v>
      </c>
      <c r="H16" s="18">
        <v>71</v>
      </c>
      <c r="I16" s="18">
        <v>79.48</v>
      </c>
      <c r="J16" s="18">
        <f t="shared" si="1"/>
        <v>30.373000000000001</v>
      </c>
      <c r="K16" s="18">
        <f t="shared" si="2"/>
        <v>68.52971044083526</v>
      </c>
      <c r="L16" s="19">
        <f t="shared" si="3"/>
        <v>3</v>
      </c>
      <c r="M16" s="19" t="s">
        <v>84</v>
      </c>
    </row>
    <row r="17" spans="1:13" s="20" customFormat="1" x14ac:dyDescent="0.2">
      <c r="A17" s="15">
        <v>16</v>
      </c>
      <c r="B17" s="22" t="s">
        <v>77</v>
      </c>
      <c r="C17" s="15">
        <v>23219128532</v>
      </c>
      <c r="D17" s="17" t="s">
        <v>78</v>
      </c>
      <c r="E17" s="18">
        <v>4.03</v>
      </c>
      <c r="F17" s="18">
        <f t="shared" si="0"/>
        <v>93.503480278422288</v>
      </c>
      <c r="G17" s="18">
        <v>76</v>
      </c>
      <c r="H17" s="18">
        <v>71</v>
      </c>
      <c r="I17" s="18">
        <v>79.319999999999993</v>
      </c>
      <c r="J17" s="18">
        <f t="shared" si="1"/>
        <v>29.981999999999999</v>
      </c>
      <c r="K17" s="18">
        <f t="shared" si="2"/>
        <v>68.094888167053369</v>
      </c>
      <c r="L17" s="19">
        <f t="shared" si="3"/>
        <v>5</v>
      </c>
      <c r="M17" s="19" t="s">
        <v>84</v>
      </c>
    </row>
    <row r="19" spans="1:13" x14ac:dyDescent="0.2">
      <c r="A19" s="4" t="s">
        <v>83</v>
      </c>
    </row>
    <row r="20" spans="1:13" x14ac:dyDescent="0.2">
      <c r="A20" s="4" t="s">
        <v>20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21级（3名）</vt:lpstr>
      <vt:lpstr>22级（3名）</vt:lpstr>
      <vt:lpstr>23级普本（3名）</vt:lpstr>
      <vt:lpstr>23级专升本（7名）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2023-10-13T11:48:00Z</dcterms:created>
  <dcterms:modified xsi:type="dcterms:W3CDTF">2024-10-15T06:26:30Z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